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swin 64" sheetId="1" r:id="rId1"/>
    <sheet name="Paush 64" sheetId="2" r:id="rId2"/>
  </sheets>
  <externalReferences>
    <externalReference r:id="rId5"/>
  </externalReferences>
  <definedNames>
    <definedName name="_xlnm.Print_Area" localSheetId="0">'Aswin 64'!#REF!</definedName>
    <definedName name="_xlnm.Print_Area" localSheetId="1">'Paush 64'!$A$3:$E$61</definedName>
  </definedNames>
  <calcPr fullCalcOnLoad="1"/>
</workbook>
</file>

<file path=xl/sharedStrings.xml><?xml version="1.0" encoding="utf-8"?>
<sst xmlns="http://schemas.openxmlformats.org/spreadsheetml/2006/main" count="115" uniqueCount="59">
  <si>
    <t>Unaudited Financial Results ( Quarterly)</t>
  </si>
  <si>
    <t>As at First Quarter (17/10/2007) of the Fiscal Year 2007/2008</t>
  </si>
  <si>
    <t>Rs.in,000</t>
  </si>
  <si>
    <t>S.No.</t>
  </si>
  <si>
    <t>Particular</t>
  </si>
  <si>
    <t>This Quarter Ending</t>
  </si>
  <si>
    <t>Previous Quarter Ending</t>
  </si>
  <si>
    <t>Corresponding Previous Year Quarter Ending</t>
  </si>
  <si>
    <t>Total Capital and Liabilities (1.1 to 1.7)</t>
  </si>
  <si>
    <t>Paid Up Capital</t>
  </si>
  <si>
    <t>Reserve and Surplus</t>
  </si>
  <si>
    <t>Debenture and Bond</t>
  </si>
  <si>
    <t>Borrowing</t>
  </si>
  <si>
    <t>Deposits</t>
  </si>
  <si>
    <t>a. Domestic Currency</t>
  </si>
  <si>
    <t>b.. Foreign Currency</t>
  </si>
  <si>
    <t>Income Tax Liability</t>
  </si>
  <si>
    <t>Other Liabilities</t>
  </si>
  <si>
    <t>Total Assets (2.1 to 2.7)</t>
  </si>
  <si>
    <t>Cash &amp; Bank Balance Balance</t>
  </si>
  <si>
    <t>Money at call and Short Notice</t>
  </si>
  <si>
    <t>Investments</t>
  </si>
  <si>
    <t>Loans and Advances(net)</t>
  </si>
  <si>
    <t>Fixed Assets</t>
  </si>
  <si>
    <t>Non Banking Assets</t>
  </si>
  <si>
    <t>Other Assets</t>
  </si>
  <si>
    <t>Profit and Loss Account</t>
  </si>
  <si>
    <t>Up to This Quarter</t>
  </si>
  <si>
    <t>Up to Previous Quarter</t>
  </si>
  <si>
    <t>Up to Corresponding Previous Year Quarter</t>
  </si>
  <si>
    <t>Interest Income</t>
  </si>
  <si>
    <t>Interest Expense</t>
  </si>
  <si>
    <t>A. Net Interest Income (3.1 - 3.2)</t>
  </si>
  <si>
    <t>Fee Commission and Discount</t>
  </si>
  <si>
    <t>Other Operatiing income</t>
  </si>
  <si>
    <t>Foreign Exchange Gain / Loss (Net)</t>
  </si>
  <si>
    <t>B.Total Operating Income (A+3.3+3.4+3.5)</t>
  </si>
  <si>
    <t>Staff Expenses</t>
  </si>
  <si>
    <t>Other Operatiing Expense</t>
  </si>
  <si>
    <t>C. Operating Profit Before Provision (B-3.6-3.7)</t>
  </si>
  <si>
    <t>Provision for Possible Losses</t>
  </si>
  <si>
    <t>D. Operating Profit (C-3.8)</t>
  </si>
  <si>
    <t>Non Operating Income / Expenses (Net)</t>
  </si>
  <si>
    <t>Write Back of Provision for Possible Loss</t>
  </si>
  <si>
    <t>E. Profit from Regular Activities (D+3.9+3.10)</t>
  </si>
  <si>
    <t>Extraordinary Income/Expenses (Net)</t>
  </si>
  <si>
    <t>F. Profit Before Bonus and Taxes (E+3.11)</t>
  </si>
  <si>
    <t>Provision for Staff Bonus</t>
  </si>
  <si>
    <t>Provision For Tax</t>
  </si>
  <si>
    <t>G. Net Profit/ Loss (F-3.12-3.13)</t>
  </si>
  <si>
    <t>Ratios</t>
  </si>
  <si>
    <t>At the End of This Quarter</t>
  </si>
  <si>
    <t>At the End of Previous Quarter</t>
  </si>
  <si>
    <t>At the End of Corresponding Previous Year Quarter</t>
  </si>
  <si>
    <t>Capital Fund to RWA</t>
  </si>
  <si>
    <t>Non Performing Loan To Total Loan</t>
  </si>
  <si>
    <t>Total Loan Loss Provision to Total NPL</t>
  </si>
  <si>
    <t>As at Second Quarter (14/01/2008) of the Fiscal Year 2007/2008</t>
  </si>
  <si>
    <t xml:space="preserve">Note: As the Loan Loss Provision has been adjusted in FY 2063/64, the figures of last quarter has been changed accordingly. 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</si>
</sst>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0000"/>
    <numFmt numFmtId="165" formatCode="_(&quot;$&quot;* #,##0.000_);_(&quot;$&quot;* \(#,##0.000\);_(&quot;$&quot;* &quot;-&quot;???_);_(@_)"/>
    <numFmt numFmtId="166" formatCode="_(* #,##0.000_);_(* \(#,##0.000\);_(* &quot;-&quot;???_);_(@_)"/>
    <numFmt numFmtId="167" formatCode="0,"/>
    <numFmt numFmtId="168" formatCode="0,000.00,"/>
    <numFmt numFmtId="169" formatCode="0,000.000,"/>
    <numFmt numFmtId="170" formatCode="0,000.0000,"/>
    <numFmt numFmtId="171" formatCode="0,000.00000,"/>
    <numFmt numFmtId="172" formatCode="0,000.000000,"/>
    <numFmt numFmtId="173" formatCode="0.000000000"/>
    <numFmt numFmtId="174" formatCode="0.00000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"/>
    <numFmt numFmtId="182" formatCode="000.00,"/>
    <numFmt numFmtId="183" formatCode="0.000"/>
    <numFmt numFmtId="184" formatCode="000.00"/>
    <numFmt numFmtId="185" formatCode="0.00,"/>
    <numFmt numFmtId="186" formatCode="00.00,"/>
    <numFmt numFmtId="187" formatCode="0.000000"/>
    <numFmt numFmtId="188" formatCode="0.0000"/>
    <numFmt numFmtId="189" formatCode="_(* #,##0.000000_);_(* \(#,##0.000000\);_(* &quot;-&quot;??????_);_(@_)"/>
    <numFmt numFmtId="190" formatCode="0,000.0,"/>
    <numFmt numFmtId="191" formatCode="0,000,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[$€-2]\ #,##0.00_);[Red]\([$€-2]\ #,##0.00\)"/>
    <numFmt numFmtId="196" formatCode="000,"/>
    <numFmt numFmtId="197" formatCode="00.0,"/>
    <numFmt numFmtId="198" formatCode="00,"/>
    <numFmt numFmtId="199" formatCode="_-* #,##0.00_-;\-* #,##0.00_-;_-* &quot;-&quot;??_-;_-@_-"/>
    <numFmt numFmtId="200" formatCode="[$-409]d/mmm/yy;@"/>
    <numFmt numFmtId="201" formatCode="_(* #,##0.0000000_);_(* \(#,##0.0000000\);_(* &quot;-&quot;??_);_(@_)"/>
    <numFmt numFmtId="202" formatCode="[$-409]d\-mmm\-yy;@"/>
    <numFmt numFmtId="203" formatCode="[$-409]d\-mmm;@"/>
    <numFmt numFmtId="204" formatCode="[$-409]dddd\,\ mmmm\ dd\,\ yyyy"/>
    <numFmt numFmtId="205" formatCode="&quot;Rs.&quot;#,##0_);\(&quot;Rs.&quot;#,##0\)"/>
    <numFmt numFmtId="206" formatCode="&quot;Rs.&quot;#,##0_);[Red]\(&quot;Rs.&quot;#,##0\)"/>
    <numFmt numFmtId="207" formatCode="&quot;Rs.&quot;#,##0.00_);\(&quot;Rs.&quot;#,##0.00\)"/>
    <numFmt numFmtId="208" formatCode="&quot;Rs.&quot;#,##0.00_);[Red]\(&quot;Rs.&quot;#,##0.00\)"/>
    <numFmt numFmtId="209" formatCode="_(&quot;Rs.&quot;* #,##0_);_(&quot;Rs.&quot;* \(#,##0\);_(&quot;Rs.&quot;* &quot;-&quot;_);_(@_)"/>
    <numFmt numFmtId="210" formatCode="_(&quot;Rs.&quot;* #,##0.00_);_(&quot;Rs.&quot;* \(#,##0.00\);_(&quot;Rs.&quot;* &quot;-&quot;??_);_(@_)"/>
    <numFmt numFmtId="211" formatCode="0.0%"/>
    <numFmt numFmtId="212" formatCode="0.000%"/>
    <numFmt numFmtId="213" formatCode="0.0"/>
    <numFmt numFmtId="214" formatCode="mm/dd/yy"/>
    <numFmt numFmtId="215" formatCode="#,##0.000"/>
    <numFmt numFmtId="216" formatCode="#,##0.0"/>
    <numFmt numFmtId="217" formatCode="&quot;$&quot;#,##0.00"/>
    <numFmt numFmtId="218" formatCode="#,"/>
    <numFmt numFmtId="219" formatCode="[$-409]dddd\,\ dd\ mmmm\,\ yyyy"/>
    <numFmt numFmtId="220" formatCode="mmm\-yyyy"/>
    <numFmt numFmtId="221" formatCode="[$-409]dd\-mmm\-yy;@"/>
    <numFmt numFmtId="222" formatCode="_(* #,##0.0000_);_(* \(#,##0.0000\);_(* &quot;-&quot;????_);_(@_)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 horizontal="center"/>
    </xf>
    <xf numFmtId="177" fontId="0" fillId="0" borderId="0" xfId="42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3" fontId="4" fillId="0" borderId="11" xfId="42" applyFont="1" applyBorder="1" applyAlignment="1">
      <alignment horizontal="center" vertical="center" wrapText="1"/>
    </xf>
    <xf numFmtId="43" fontId="4" fillId="0" borderId="11" xfId="42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191" fontId="5" fillId="0" borderId="11" xfId="42" applyNumberFormat="1" applyFont="1" applyBorder="1" applyAlignment="1">
      <alignment/>
    </xf>
    <xf numFmtId="43" fontId="5" fillId="0" borderId="11" xfId="42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91" fontId="4" fillId="0" borderId="11" xfId="42" applyNumberFormat="1" applyFont="1" applyBorder="1" applyAlignment="1">
      <alignment/>
    </xf>
    <xf numFmtId="196" fontId="5" fillId="0" borderId="11" xfId="42" applyNumberFormat="1" applyFont="1" applyBorder="1" applyAlignment="1">
      <alignment/>
    </xf>
    <xf numFmtId="191" fontId="0" fillId="0" borderId="0" xfId="0" applyNumberFormat="1" applyFont="1" applyAlignment="1">
      <alignment/>
    </xf>
    <xf numFmtId="198" fontId="5" fillId="0" borderId="11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 quotePrefix="1">
      <alignment horizontal="center"/>
    </xf>
    <xf numFmtId="0" fontId="24" fillId="0" borderId="0" xfId="0" applyFont="1" applyAlignment="1">
      <alignment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9525</xdr:rowOff>
    </xdr:from>
    <xdr:to>
      <xdr:col>5</xdr:col>
      <xdr:colOff>95250</xdr:colOff>
      <xdr:row>60</xdr:row>
      <xdr:rowOff>19050</xdr:rowOff>
    </xdr:to>
    <xdr:pic>
      <xdr:nvPicPr>
        <xdr:cNvPr id="1" name="Picture 3" descr="fo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44075"/>
          <a:ext cx="5162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11</xdr:col>
      <xdr:colOff>0</xdr:colOff>
      <xdr:row>54</xdr:row>
      <xdr:rowOff>19050</xdr:rowOff>
    </xdr:to>
    <xdr:pic>
      <xdr:nvPicPr>
        <xdr:cNvPr id="2" name="Picture 4" descr="fo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7345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55</xdr:row>
      <xdr:rowOff>9525</xdr:rowOff>
    </xdr:from>
    <xdr:to>
      <xdr:col>11</xdr:col>
      <xdr:colOff>95250</xdr:colOff>
      <xdr:row>60</xdr:row>
      <xdr:rowOff>19050</xdr:rowOff>
    </xdr:to>
    <xdr:pic>
      <xdr:nvPicPr>
        <xdr:cNvPr id="3" name="Picture 5" descr="fo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744075"/>
          <a:ext cx="3143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9525</xdr:rowOff>
    </xdr:from>
    <xdr:to>
      <xdr:col>0</xdr:col>
      <xdr:colOff>0</xdr:colOff>
      <xdr:row>54</xdr:row>
      <xdr:rowOff>19050</xdr:rowOff>
    </xdr:to>
    <xdr:pic>
      <xdr:nvPicPr>
        <xdr:cNvPr id="1" name="Picture 1" descr="fo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3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5</xdr:col>
      <xdr:colOff>0</xdr:colOff>
      <xdr:row>54</xdr:row>
      <xdr:rowOff>19050</xdr:rowOff>
    </xdr:to>
    <xdr:pic>
      <xdr:nvPicPr>
        <xdr:cNvPr id="2" name="Picture 2" descr="fo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734550"/>
          <a:ext cx="516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19050</xdr:rowOff>
    </xdr:from>
    <xdr:to>
      <xdr:col>5</xdr:col>
      <xdr:colOff>0</xdr:colOff>
      <xdr:row>61</xdr:row>
      <xdr:rowOff>28575</xdr:rowOff>
    </xdr:to>
    <xdr:pic>
      <xdr:nvPicPr>
        <xdr:cNvPr id="3" name="Picture 3" descr="fo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5172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vind\Financial%20Report%202064-65\paush%20end\English%20Balance%20Sheet%20for%20Poush%20%202064(F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 Jan 2008"/>
      <sheetName val="LOAN LOSS PROVISION"/>
      <sheetName val="23 Jan.2008"/>
      <sheetName val="Loan Against FD"/>
      <sheetName val="Guarantee"/>
      <sheetName val="Paush 64"/>
      <sheetName val="Balance Sheet"/>
      <sheetName val="Trial"/>
      <sheetName val="PL"/>
      <sheetName val="PL Appr."/>
      <sheetName val="SCOE"/>
      <sheetName val="Cash Flow"/>
      <sheetName val="4.1"/>
      <sheetName val="4.2"/>
      <sheetName val="4.3 - 4.4"/>
      <sheetName val="4.5"/>
      <sheetName val="4.5a"/>
      <sheetName val="4.6 - 4.7"/>
      <sheetName val="4.8 - 4.9"/>
      <sheetName val="4.10 - 4.11"/>
      <sheetName val="4.12"/>
      <sheetName val="4.12A"/>
      <sheetName val="4.13"/>
      <sheetName val="4.13A"/>
      <sheetName val="4.14"/>
      <sheetName val="4.15"/>
      <sheetName val="4.16 - 4.16A"/>
      <sheetName val="4.17"/>
      <sheetName val="4.18"/>
      <sheetName val="4.19"/>
      <sheetName val="4.20 -4.21"/>
      <sheetName val="4.22 -4.23"/>
      <sheetName val="4.24"/>
      <sheetName val="4.25 - 4.26"/>
      <sheetName val="4.27 - 4.28"/>
      <sheetName val="4.28A"/>
      <sheetName val="4.29"/>
      <sheetName val="4.30"/>
      <sheetName val="4.30A"/>
      <sheetName val="4.31"/>
    </sheetNames>
    <sheetDataSet>
      <sheetData sheetId="6">
        <row r="6">
          <cell r="C6">
            <v>266975969.89115837</v>
          </cell>
        </row>
        <row r="8">
          <cell r="C8">
            <v>407164782.34</v>
          </cell>
        </row>
        <row r="10">
          <cell r="C10">
            <v>18733149.55</v>
          </cell>
        </row>
        <row r="11">
          <cell r="C11">
            <v>4528894</v>
          </cell>
        </row>
        <row r="12">
          <cell r="C12">
            <v>11825264.973044634</v>
          </cell>
        </row>
        <row r="13">
          <cell r="C13">
            <v>84772685.81424093</v>
          </cell>
        </row>
        <row r="23">
          <cell r="C23">
            <v>8008051224.977768</v>
          </cell>
        </row>
        <row r="26">
          <cell r="C26">
            <v>166067686.66</v>
          </cell>
        </row>
      </sheetData>
      <sheetData sheetId="8">
        <row r="6">
          <cell r="C6">
            <v>364893700.74000007</v>
          </cell>
        </row>
        <row r="7">
          <cell r="C7">
            <v>196235396.75999993</v>
          </cell>
        </row>
      </sheetData>
      <sheetData sheetId="22">
        <row r="13">
          <cell r="M13">
            <v>132.9318343250323</v>
          </cell>
        </row>
        <row r="14">
          <cell r="L14">
            <v>1.6359036328705958</v>
          </cell>
        </row>
        <row r="24">
          <cell r="N24">
            <v>30043368.945274748</v>
          </cell>
        </row>
        <row r="25">
          <cell r="N25">
            <v>-18012896.8575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67"/>
  <sheetViews>
    <sheetView tabSelected="1" zoomScalePageLayoutView="0" workbookViewId="0" topLeftCell="A3">
      <selection activeCell="B4" sqref="B4:F4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40.28125" style="1" bestFit="1" customWidth="1"/>
    <col min="4" max="5" width="10.421875" style="1" bestFit="1" customWidth="1"/>
    <col min="6" max="6" width="12.7109375" style="1" bestFit="1" customWidth="1"/>
    <col min="7" max="16384" width="9.140625" style="1" customWidth="1"/>
  </cols>
  <sheetData>
    <row r="1" ht="16.5" customHeight="1" hidden="1"/>
    <row r="2" ht="16.5" customHeight="1" hidden="1"/>
    <row r="3" spans="2:6" ht="14.25">
      <c r="B3" s="28" t="s">
        <v>0</v>
      </c>
      <c r="C3" s="28"/>
      <c r="D3" s="28"/>
      <c r="E3" s="28"/>
      <c r="F3" s="28"/>
    </row>
    <row r="4" spans="2:6" ht="14.25">
      <c r="B4" s="29" t="s">
        <v>1</v>
      </c>
      <c r="C4" s="28"/>
      <c r="D4" s="28"/>
      <c r="E4" s="28"/>
      <c r="F4" s="28"/>
    </row>
    <row r="5" spans="2:6" ht="14.25">
      <c r="B5" s="10"/>
      <c r="C5" s="11"/>
      <c r="D5" s="12"/>
      <c r="E5" s="12"/>
      <c r="F5" s="13" t="s">
        <v>2</v>
      </c>
    </row>
    <row r="6" spans="2:6" ht="50.25" customHeight="1">
      <c r="B6" s="14" t="s">
        <v>3</v>
      </c>
      <c r="C6" s="14" t="s">
        <v>4</v>
      </c>
      <c r="D6" s="15" t="s">
        <v>5</v>
      </c>
      <c r="E6" s="15" t="s">
        <v>6</v>
      </c>
      <c r="F6" s="16" t="s">
        <v>7</v>
      </c>
    </row>
    <row r="7" spans="2:6" ht="12.75" customHeight="1">
      <c r="B7" s="17">
        <v>1</v>
      </c>
      <c r="C7" s="18" t="s">
        <v>8</v>
      </c>
      <c r="D7" s="24">
        <f>SUM(D8:D16)-D12</f>
        <v>10934079738.490004</v>
      </c>
      <c r="E7" s="24">
        <f>SUM(E8:E16)-E12</f>
        <v>10897281082.780003</v>
      </c>
      <c r="F7" s="24">
        <f>SUM(F8:F16)-F12</f>
        <v>10091311163.450851</v>
      </c>
    </row>
    <row r="8" spans="2:6" ht="13.5">
      <c r="B8" s="17">
        <v>1.1</v>
      </c>
      <c r="C8" s="17" t="s">
        <v>9</v>
      </c>
      <c r="D8" s="19">
        <v>821651300</v>
      </c>
      <c r="E8" s="19">
        <v>821651300</v>
      </c>
      <c r="F8" s="19">
        <v>715000000</v>
      </c>
    </row>
    <row r="9" spans="2:6" ht="13.5">
      <c r="B9" s="17">
        <v>1.2</v>
      </c>
      <c r="C9" s="17" t="s">
        <v>10</v>
      </c>
      <c r="D9" s="19">
        <f>109082152+94815181.49+D45</f>
        <v>190689761.10000002</v>
      </c>
      <c r="E9" s="19">
        <f>166774301.84</f>
        <v>166774301.84</v>
      </c>
      <c r="F9" s="19">
        <v>223726868.62854263</v>
      </c>
    </row>
    <row r="10" spans="2:6" ht="13.5">
      <c r="B10" s="17">
        <v>1.3</v>
      </c>
      <c r="C10" s="17" t="s">
        <v>11</v>
      </c>
      <c r="D10" s="20">
        <v>0</v>
      </c>
      <c r="E10" s="20">
        <v>0</v>
      </c>
      <c r="F10" s="20">
        <v>0</v>
      </c>
    </row>
    <row r="11" spans="2:6" ht="13.5">
      <c r="B11" s="17">
        <v>1.4</v>
      </c>
      <c r="C11" s="17" t="s">
        <v>12</v>
      </c>
      <c r="D11" s="19">
        <v>176237869</v>
      </c>
      <c r="E11" s="19">
        <v>228504142.26</v>
      </c>
      <c r="F11" s="19">
        <v>117089000</v>
      </c>
    </row>
    <row r="12" spans="2:6" ht="14.25">
      <c r="B12" s="17">
        <v>1.5</v>
      </c>
      <c r="C12" s="17" t="s">
        <v>13</v>
      </c>
      <c r="D12" s="24">
        <f>SUM(D13:D14)</f>
        <v>9531878864.42</v>
      </c>
      <c r="E12" s="24">
        <f>SUM(E13:E14)</f>
        <v>9474967849.68</v>
      </c>
      <c r="F12" s="24">
        <f>SUM(F13:F14)</f>
        <v>8879226022.8</v>
      </c>
    </row>
    <row r="13" spans="2:6" ht="13.5">
      <c r="B13" s="17"/>
      <c r="C13" s="17" t="s">
        <v>14</v>
      </c>
      <c r="D13" s="19">
        <v>9147615793.9</v>
      </c>
      <c r="E13" s="19">
        <v>9120125787.59</v>
      </c>
      <c r="F13" s="19">
        <v>8518572376.62</v>
      </c>
    </row>
    <row r="14" spans="2:6" ht="13.5">
      <c r="B14" s="17"/>
      <c r="C14" s="17" t="s">
        <v>15</v>
      </c>
      <c r="D14" s="19">
        <v>384263070.52</v>
      </c>
      <c r="E14" s="19">
        <v>354842062.09</v>
      </c>
      <c r="F14" s="19">
        <v>360653646.18</v>
      </c>
    </row>
    <row r="15" spans="2:6" ht="13.5">
      <c r="B15" s="17">
        <v>1.6</v>
      </c>
      <c r="C15" s="17" t="s">
        <v>16</v>
      </c>
      <c r="D15" s="20">
        <v>0</v>
      </c>
      <c r="E15" s="20">
        <v>0</v>
      </c>
      <c r="F15" s="19">
        <v>13973286.242308605</v>
      </c>
    </row>
    <row r="16" spans="2:6" ht="13.5">
      <c r="B16" s="17">
        <v>1.7</v>
      </c>
      <c r="C16" s="17" t="s">
        <v>17</v>
      </c>
      <c r="D16" s="19">
        <f>13110826.71+502558395.1+13465327.15+109924.95+51218199231.58-89238835.01-51218214004.99-281415431.35+59886910.76-4167500-672900.93+D43</f>
        <v>213621943.97000545</v>
      </c>
      <c r="E16" s="19">
        <v>205383489</v>
      </c>
      <c r="F16" s="19">
        <v>142295985.78</v>
      </c>
    </row>
    <row r="17" spans="2:7" ht="14.25">
      <c r="B17" s="18">
        <v>2</v>
      </c>
      <c r="C17" s="18" t="s">
        <v>18</v>
      </c>
      <c r="D17" s="24">
        <f>SUM(D18:D24)</f>
        <v>10934079738.495</v>
      </c>
      <c r="E17" s="24">
        <f>SUM(E18:E24)</f>
        <v>10897281066.39</v>
      </c>
      <c r="F17" s="24">
        <f>SUM(F18:F24)+0.01</f>
        <v>10091311163.4566</v>
      </c>
      <c r="G17" s="26">
        <f>D7-D17</f>
        <v>-0.00499725341796875</v>
      </c>
    </row>
    <row r="18" spans="2:6" ht="13.5">
      <c r="B18" s="17">
        <v>2.1</v>
      </c>
      <c r="C18" s="17" t="s">
        <v>19</v>
      </c>
      <c r="D18" s="19">
        <f>433236758.9+1283955001.27</f>
        <v>1717191760.17</v>
      </c>
      <c r="E18" s="19">
        <f>385940398.44+898142764.2</f>
        <v>1284083162.64</v>
      </c>
      <c r="F18" s="19">
        <v>1347448663.6200001</v>
      </c>
    </row>
    <row r="19" spans="2:6" ht="13.5">
      <c r="B19" s="17">
        <v>2.2</v>
      </c>
      <c r="C19" s="17" t="s">
        <v>20</v>
      </c>
      <c r="D19" s="20">
        <v>0</v>
      </c>
      <c r="E19" s="19">
        <f>486000000+208000000</f>
        <v>694000000</v>
      </c>
      <c r="F19" s="19">
        <v>137240000</v>
      </c>
    </row>
    <row r="20" spans="2:6" ht="13.5">
      <c r="B20" s="17">
        <v>2.3</v>
      </c>
      <c r="C20" s="17" t="s">
        <v>21</v>
      </c>
      <c r="D20" s="19">
        <v>1167673378.02</v>
      </c>
      <c r="E20" s="19">
        <f>951272429.99+9296000+317900129.27</f>
        <v>1278468559.26</v>
      </c>
      <c r="F20" s="19">
        <v>1765579078.47</v>
      </c>
    </row>
    <row r="21" spans="2:6" ht="13.5">
      <c r="B21" s="17">
        <v>2.4</v>
      </c>
      <c r="C21" s="17" t="s">
        <v>22</v>
      </c>
      <c r="D21" s="19">
        <f>68736042.77+7694747877.05-281415431.35+752838.455-15464335.9</f>
        <v>7467356991.025001</v>
      </c>
      <c r="E21" s="19">
        <v>7096898248.52</v>
      </c>
      <c r="F21" s="19">
        <v>6456317515.899099</v>
      </c>
    </row>
    <row r="22" spans="2:6" ht="13.5">
      <c r="B22" s="17">
        <v>2.5</v>
      </c>
      <c r="C22" s="17" t="s">
        <v>23</v>
      </c>
      <c r="D22" s="19">
        <v>269352079.2</v>
      </c>
      <c r="E22" s="19">
        <v>259535260.97</v>
      </c>
      <c r="F22" s="19">
        <v>207302157.79</v>
      </c>
    </row>
    <row r="23" spans="2:6" ht="13.5">
      <c r="B23" s="17">
        <v>2.6</v>
      </c>
      <c r="C23" s="17" t="s">
        <v>24</v>
      </c>
      <c r="D23" s="19">
        <f>7560000-4167500</f>
        <v>3392500</v>
      </c>
      <c r="E23" s="19">
        <f>7560000-4167500</f>
        <v>3392500</v>
      </c>
      <c r="F23" s="19">
        <v>12532612.7475</v>
      </c>
    </row>
    <row r="24" spans="2:6" ht="13.5">
      <c r="B24" s="17">
        <v>2.7</v>
      </c>
      <c r="C24" s="17" t="s">
        <v>25</v>
      </c>
      <c r="D24" s="19">
        <f>410.91+65845387.73+3259347.49+313782383.06-89238835.01+15464335.9-D44</f>
        <v>309113030.08</v>
      </c>
      <c r="E24" s="19">
        <v>280903335</v>
      </c>
      <c r="F24" s="19">
        <v>164891134.92000002</v>
      </c>
    </row>
    <row r="25" spans="2:6" ht="57">
      <c r="B25" s="14">
        <v>3</v>
      </c>
      <c r="C25" s="14" t="s">
        <v>26</v>
      </c>
      <c r="D25" s="15" t="s">
        <v>27</v>
      </c>
      <c r="E25" s="15" t="s">
        <v>28</v>
      </c>
      <c r="F25" s="16" t="s">
        <v>29</v>
      </c>
    </row>
    <row r="26" spans="2:6" ht="13.5">
      <c r="B26" s="17">
        <v>3.1</v>
      </c>
      <c r="C26" s="17" t="s">
        <v>30</v>
      </c>
      <c r="D26" s="19">
        <f>157609597.1+672900.93</f>
        <v>158282498.03</v>
      </c>
      <c r="E26" s="19">
        <v>700704320</v>
      </c>
      <c r="F26" s="19">
        <v>128130522.00999999</v>
      </c>
    </row>
    <row r="27" spans="2:6" ht="13.5">
      <c r="B27" s="17">
        <v>3.2</v>
      </c>
      <c r="C27" s="17" t="s">
        <v>31</v>
      </c>
      <c r="D27" s="19">
        <v>100563878.60999998</v>
      </c>
      <c r="E27" s="19">
        <f>2157124646.27-1759402953.24</f>
        <v>397721693.03</v>
      </c>
      <c r="F27" s="19">
        <v>94585718.68000005</v>
      </c>
    </row>
    <row r="28" spans="2:6" ht="14.25">
      <c r="B28" s="17"/>
      <c r="C28" s="21" t="s">
        <v>32</v>
      </c>
      <c r="D28" s="24">
        <f>D26-D27</f>
        <v>57718619.42000002</v>
      </c>
      <c r="E28" s="24">
        <f>E26-E27</f>
        <v>302982626.97</v>
      </c>
      <c r="F28" s="24">
        <f>F26-F27</f>
        <v>33544803.32999994</v>
      </c>
    </row>
    <row r="29" spans="2:6" ht="13.5">
      <c r="B29" s="17">
        <v>3.3</v>
      </c>
      <c r="C29" s="17" t="s">
        <v>33</v>
      </c>
      <c r="D29" s="19">
        <v>8318316.770000005</v>
      </c>
      <c r="E29" s="19">
        <v>34749333.59</v>
      </c>
      <c r="F29" s="19">
        <v>7885075.89</v>
      </c>
    </row>
    <row r="30" spans="2:6" ht="13.5">
      <c r="B30" s="17">
        <v>3.4</v>
      </c>
      <c r="C30" s="17" t="s">
        <v>34</v>
      </c>
      <c r="D30" s="19">
        <v>7698919.950000001</v>
      </c>
      <c r="E30" s="19">
        <v>49014076.05</v>
      </c>
      <c r="F30" s="19">
        <v>3460236.39</v>
      </c>
    </row>
    <row r="31" spans="2:6" ht="13.5">
      <c r="B31" s="17">
        <v>3.5</v>
      </c>
      <c r="C31" s="17" t="s">
        <v>35</v>
      </c>
      <c r="D31" s="19">
        <v>10052207.02</v>
      </c>
      <c r="E31" s="19">
        <f>29036307.82-1893201.7</f>
        <v>27143106.12</v>
      </c>
      <c r="F31" s="19">
        <v>4327345.09</v>
      </c>
    </row>
    <row r="32" spans="2:6" ht="14.25">
      <c r="B32" s="17"/>
      <c r="C32" s="21" t="s">
        <v>36</v>
      </c>
      <c r="D32" s="24">
        <f>D28+D29+D30+D31</f>
        <v>83788063.16000001</v>
      </c>
      <c r="E32" s="24">
        <f>E28+E29+E30+E31</f>
        <v>413889142.7300001</v>
      </c>
      <c r="F32" s="24">
        <f>F28+F29+F30+F31</f>
        <v>49217460.69999994</v>
      </c>
    </row>
    <row r="33" spans="2:6" ht="13.5">
      <c r="B33" s="17">
        <v>3.6</v>
      </c>
      <c r="C33" s="17" t="s">
        <v>37</v>
      </c>
      <c r="D33" s="19">
        <v>17378263.72</v>
      </c>
      <c r="E33" s="19">
        <v>55939786</v>
      </c>
      <c r="F33" s="19">
        <v>13087794.64</v>
      </c>
    </row>
    <row r="34" spans="2:6" ht="13.5">
      <c r="B34" s="17">
        <v>3.7</v>
      </c>
      <c r="C34" s="17" t="s">
        <v>38</v>
      </c>
      <c r="D34" s="19">
        <f>26737669.69</f>
        <v>26737669.69</v>
      </c>
      <c r="E34" s="19">
        <v>102367716</v>
      </c>
      <c r="F34" s="19">
        <v>15620169.7</v>
      </c>
    </row>
    <row r="35" spans="2:6" ht="14.25">
      <c r="B35" s="17"/>
      <c r="C35" s="21" t="s">
        <v>39</v>
      </c>
      <c r="D35" s="24">
        <f>D32-D33-D34</f>
        <v>39672129.750000015</v>
      </c>
      <c r="E35" s="24">
        <f>E32-E33-E34</f>
        <v>255581640.73000008</v>
      </c>
      <c r="F35" s="24">
        <f>F32-F33-F34</f>
        <v>20509496.359999944</v>
      </c>
    </row>
    <row r="36" spans="2:6" ht="13.5">
      <c r="B36" s="17">
        <v>3.8</v>
      </c>
      <c r="C36" s="17" t="s">
        <v>40</v>
      </c>
      <c r="D36" s="19">
        <f>53632540.59-752838.45</f>
        <v>52879702.14</v>
      </c>
      <c r="E36" s="19">
        <f>151175333.59+14319071.01</f>
        <v>165494404.6</v>
      </c>
      <c r="F36" s="19">
        <v>8248090.8209</v>
      </c>
    </row>
    <row r="37" spans="2:6" ht="14.25">
      <c r="B37" s="17"/>
      <c r="C37" s="21" t="s">
        <v>41</v>
      </c>
      <c r="D37" s="24">
        <f>D35-D36</f>
        <v>-13207572.389999986</v>
      </c>
      <c r="E37" s="24">
        <f>E35-E36</f>
        <v>90087236.13000008</v>
      </c>
      <c r="F37" s="24">
        <f>F35-F36</f>
        <v>12261405.539099943</v>
      </c>
    </row>
    <row r="38" spans="2:6" ht="13.5">
      <c r="B38" s="22">
        <v>3.9</v>
      </c>
      <c r="C38" s="17" t="s">
        <v>42</v>
      </c>
      <c r="D38" s="20">
        <v>0</v>
      </c>
      <c r="E38" s="25">
        <v>462175.05</v>
      </c>
      <c r="F38" s="20">
        <v>0</v>
      </c>
    </row>
    <row r="39" spans="2:6" ht="13.5">
      <c r="B39" s="23">
        <v>3.1</v>
      </c>
      <c r="C39" s="17" t="s">
        <v>43</v>
      </c>
      <c r="D39" s="19"/>
      <c r="E39" s="19">
        <f>14319071.01+1945037.58+536580</f>
        <v>16800688.59</v>
      </c>
      <c r="F39" s="20">
        <v>0</v>
      </c>
    </row>
    <row r="40" spans="2:6" ht="14.25">
      <c r="B40" s="17"/>
      <c r="C40" s="21" t="s">
        <v>44</v>
      </c>
      <c r="D40" s="24">
        <f>D37-D38+D39</f>
        <v>-13207572.389999986</v>
      </c>
      <c r="E40" s="24">
        <f>E37+E38+E39</f>
        <v>107350099.77000009</v>
      </c>
      <c r="F40" s="24">
        <f>F37+F38+F39</f>
        <v>12261405.539099943</v>
      </c>
    </row>
    <row r="41" spans="2:6" ht="13.5">
      <c r="B41" s="17">
        <v>3.11</v>
      </c>
      <c r="C41" s="17" t="s">
        <v>45</v>
      </c>
      <c r="D41" s="20">
        <v>0</v>
      </c>
      <c r="E41" s="19">
        <v>-14319071.01</v>
      </c>
      <c r="F41" s="20">
        <v>0</v>
      </c>
    </row>
    <row r="42" spans="2:6" ht="14.25">
      <c r="B42" s="17"/>
      <c r="C42" s="21" t="s">
        <v>46</v>
      </c>
      <c r="D42" s="24">
        <f>D40+D41</f>
        <v>-13207572.389999986</v>
      </c>
      <c r="E42" s="24">
        <f>E40+E41</f>
        <v>93031028.76000008</v>
      </c>
      <c r="F42" s="24">
        <f>F40+F41</f>
        <v>12261405.539099943</v>
      </c>
    </row>
    <row r="43" spans="2:6" ht="13.5">
      <c r="B43" s="17">
        <v>3.12</v>
      </c>
      <c r="C43" s="17" t="s">
        <v>47</v>
      </c>
      <c r="D43" s="19"/>
      <c r="E43" s="19">
        <f>E42/11</f>
        <v>8457366.250909097</v>
      </c>
      <c r="F43" s="19">
        <f>F42/11</f>
        <v>1114673.2308272675</v>
      </c>
    </row>
    <row r="44" spans="2:6" ht="13.5">
      <c r="B44" s="17">
        <v>3.13</v>
      </c>
      <c r="C44" s="17" t="s">
        <v>48</v>
      </c>
      <c r="D44" s="19"/>
      <c r="E44" s="19">
        <f>(E42-E43)*0.315</f>
        <v>26640703.69036366</v>
      </c>
      <c r="F44" s="19">
        <f>(F42-F43)*0.315</f>
        <v>3511220.6771058924</v>
      </c>
    </row>
    <row r="45" spans="2:6" ht="14.25">
      <c r="B45" s="17"/>
      <c r="C45" s="21" t="s">
        <v>49</v>
      </c>
      <c r="D45" s="24">
        <f>D42-D43-D44</f>
        <v>-13207572.389999986</v>
      </c>
      <c r="E45" s="24">
        <f>E42-E43-E44</f>
        <v>57932958.81872733</v>
      </c>
      <c r="F45" s="24">
        <f>F42-F43-F44</f>
        <v>7635511.631166782</v>
      </c>
    </row>
    <row r="46" spans="2:6" ht="57">
      <c r="B46" s="14">
        <v>4</v>
      </c>
      <c r="C46" s="14" t="s">
        <v>50</v>
      </c>
      <c r="D46" s="15" t="s">
        <v>51</v>
      </c>
      <c r="E46" s="15" t="s">
        <v>52</v>
      </c>
      <c r="F46" s="16" t="s">
        <v>53</v>
      </c>
    </row>
    <row r="47" spans="2:6" ht="13.5">
      <c r="B47" s="17">
        <v>4.1</v>
      </c>
      <c r="C47" s="17" t="s">
        <v>54</v>
      </c>
      <c r="D47" s="20">
        <v>11.61</v>
      </c>
      <c r="E47" s="20">
        <v>11.35</v>
      </c>
      <c r="F47" s="20">
        <v>11.51</v>
      </c>
    </row>
    <row r="48" spans="2:6" ht="13.5">
      <c r="B48" s="17">
        <v>4.2</v>
      </c>
      <c r="C48" s="17" t="s">
        <v>55</v>
      </c>
      <c r="D48" s="20">
        <v>3.52</v>
      </c>
      <c r="E48" s="20">
        <v>2.72</v>
      </c>
      <c r="F48" s="20">
        <v>0.53</v>
      </c>
    </row>
    <row r="49" spans="2:6" ht="13.5">
      <c r="B49" s="17">
        <v>4.3</v>
      </c>
      <c r="C49" s="17" t="s">
        <v>56</v>
      </c>
      <c r="D49" s="20">
        <v>102.94</v>
      </c>
      <c r="E49" s="20">
        <v>115.01</v>
      </c>
      <c r="F49" s="20">
        <v>246.42</v>
      </c>
    </row>
    <row r="50" spans="2:6" ht="12.75" hidden="1">
      <c r="B50" s="2"/>
      <c r="C50" s="2"/>
      <c r="D50" s="3"/>
      <c r="E50" s="3"/>
      <c r="F50" s="3"/>
    </row>
    <row r="51" spans="2:6" ht="12.75" hidden="1">
      <c r="B51" s="2"/>
      <c r="C51" s="4"/>
      <c r="D51" s="3"/>
      <c r="E51" s="3"/>
      <c r="F51" s="3"/>
    </row>
    <row r="52" spans="2:6" ht="12.75" hidden="1">
      <c r="B52" s="2"/>
      <c r="C52" s="2"/>
      <c r="D52" s="3"/>
      <c r="E52" s="3"/>
      <c r="F52" s="3"/>
    </row>
    <row r="53" spans="2:6" ht="12.75" hidden="1">
      <c r="B53" s="2"/>
      <c r="C53" s="2"/>
      <c r="D53" s="3"/>
      <c r="E53" s="3"/>
      <c r="F53" s="3"/>
    </row>
    <row r="54" spans="2:6" ht="12.75" hidden="1">
      <c r="B54" s="2"/>
      <c r="C54" s="2"/>
      <c r="D54" s="3"/>
      <c r="E54" s="3"/>
      <c r="F54" s="3"/>
    </row>
    <row r="55" spans="2:6" ht="12.75" hidden="1">
      <c r="B55" s="2"/>
      <c r="C55" s="2"/>
      <c r="D55" s="3"/>
      <c r="E55" s="3"/>
      <c r="F55" s="3"/>
    </row>
    <row r="56" spans="2:6" ht="12.75">
      <c r="B56" s="2"/>
      <c r="C56" s="5"/>
      <c r="D56" s="3"/>
      <c r="E56" s="3"/>
      <c r="F56" s="3"/>
    </row>
    <row r="57" spans="2:6" ht="12.75">
      <c r="B57" s="2"/>
      <c r="C57" s="5"/>
      <c r="D57" s="3"/>
      <c r="E57" s="3"/>
      <c r="F57" s="3"/>
    </row>
    <row r="58" spans="2:6" ht="12.75">
      <c r="B58" s="6"/>
      <c r="C58" s="7"/>
      <c r="D58" s="32"/>
      <c r="E58" s="32"/>
      <c r="F58" s="6"/>
    </row>
    <row r="59" spans="2:6" ht="12.75">
      <c r="B59" s="30"/>
      <c r="C59" s="30"/>
      <c r="D59" s="31"/>
      <c r="E59" s="31"/>
      <c r="F59" s="8"/>
    </row>
    <row r="60" spans="2:6" ht="12.75">
      <c r="B60" s="30"/>
      <c r="C60" s="30"/>
      <c r="D60" s="31"/>
      <c r="E60" s="31"/>
      <c r="F60" s="8"/>
    </row>
    <row r="61" spans="2:6" ht="12.75">
      <c r="B61" s="30"/>
      <c r="C61" s="30"/>
      <c r="D61" s="31"/>
      <c r="E61" s="31"/>
      <c r="F61" s="8"/>
    </row>
    <row r="62" spans="2:6" ht="12.75">
      <c r="B62" s="2"/>
      <c r="C62" s="2"/>
      <c r="D62" s="3"/>
      <c r="E62" s="3"/>
      <c r="F62" s="3"/>
    </row>
    <row r="63" spans="2:6" ht="12.75">
      <c r="B63" s="2"/>
      <c r="C63" s="2"/>
      <c r="D63" s="3"/>
      <c r="E63" s="3"/>
      <c r="F63" s="3"/>
    </row>
    <row r="64" spans="2:6" ht="12.75">
      <c r="B64" s="2"/>
      <c r="C64" s="2"/>
      <c r="D64" s="3"/>
      <c r="E64" s="3"/>
      <c r="F64" s="9"/>
    </row>
    <row r="65" spans="2:6" ht="12.75">
      <c r="B65" s="2"/>
      <c r="C65" s="2"/>
      <c r="D65" s="3"/>
      <c r="E65" s="3"/>
      <c r="F65" s="3"/>
    </row>
    <row r="66" spans="2:6" ht="12.75">
      <c r="B66" s="2"/>
      <c r="C66" s="2"/>
      <c r="D66" s="3"/>
      <c r="E66" s="3"/>
      <c r="F66" s="3"/>
    </row>
    <row r="67" spans="2:6" ht="12.75">
      <c r="B67" s="2"/>
      <c r="C67" s="2"/>
      <c r="D67" s="3"/>
      <c r="E67" s="3"/>
      <c r="F67" s="3"/>
    </row>
  </sheetData>
  <sheetProtection/>
  <mergeCells count="9">
    <mergeCell ref="B61:C61"/>
    <mergeCell ref="D61:E61"/>
    <mergeCell ref="B3:F3"/>
    <mergeCell ref="B4:F4"/>
    <mergeCell ref="D58:E58"/>
    <mergeCell ref="B59:C59"/>
    <mergeCell ref="D59:E59"/>
    <mergeCell ref="B60:C60"/>
    <mergeCell ref="D60:E60"/>
  </mergeCells>
  <printOptions horizontalCentered="1"/>
  <pageMargins left="0.12" right="0.11" top="0.17" bottom="0.2" header="0.12" footer="0.24"/>
  <pageSetup horizontalDpi="180" verticalDpi="18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98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4.8515625" style="1" customWidth="1"/>
    <col min="2" max="2" width="37.00390625" style="1" customWidth="1"/>
    <col min="3" max="3" width="12.00390625" style="1" customWidth="1"/>
    <col min="4" max="4" width="10.421875" style="1" bestFit="1" customWidth="1"/>
    <col min="5" max="5" width="13.28125" style="1" customWidth="1"/>
    <col min="6" max="16384" width="9.140625" style="1" customWidth="1"/>
  </cols>
  <sheetData>
    <row r="1" ht="16.5" customHeight="1" hidden="1"/>
    <row r="2" ht="16.5" customHeight="1" hidden="1"/>
    <row r="3" spans="1:5" ht="14.25">
      <c r="A3" s="28" t="s">
        <v>0</v>
      </c>
      <c r="B3" s="28"/>
      <c r="C3" s="28"/>
      <c r="D3" s="28"/>
      <c r="E3" s="28"/>
    </row>
    <row r="4" spans="1:5" ht="14.25">
      <c r="A4" s="29" t="s">
        <v>57</v>
      </c>
      <c r="B4" s="28"/>
      <c r="C4" s="28"/>
      <c r="D4" s="28"/>
      <c r="E4" s="28"/>
    </row>
    <row r="5" spans="1:5" ht="14.25">
      <c r="A5" s="10"/>
      <c r="B5" s="11"/>
      <c r="C5" s="12"/>
      <c r="D5" s="12"/>
      <c r="E5" s="13" t="s">
        <v>2</v>
      </c>
    </row>
    <row r="6" spans="1:5" ht="50.25" customHeight="1">
      <c r="A6" s="14" t="s">
        <v>3</v>
      </c>
      <c r="B6" s="14" t="s">
        <v>4</v>
      </c>
      <c r="C6" s="15" t="s">
        <v>5</v>
      </c>
      <c r="D6" s="15" t="s">
        <v>6</v>
      </c>
      <c r="E6" s="16" t="s">
        <v>7</v>
      </c>
    </row>
    <row r="7" spans="1:5" ht="12.75" customHeight="1">
      <c r="A7" s="17">
        <v>1</v>
      </c>
      <c r="B7" s="18" t="s">
        <v>8</v>
      </c>
      <c r="C7" s="24">
        <f>SUM(C8:C16)-C12</f>
        <v>10942955957.16845</v>
      </c>
      <c r="D7" s="24">
        <f>SUM(D8:D16)-D12</f>
        <v>10934079738.490004</v>
      </c>
      <c r="E7" s="24">
        <f>SUM(E8:E16)-E12</f>
        <v>10025977868.07732</v>
      </c>
    </row>
    <row r="8" spans="1:5" ht="13.5">
      <c r="A8" s="17">
        <v>1.1</v>
      </c>
      <c r="B8" s="17" t="s">
        <v>9</v>
      </c>
      <c r="C8" s="19">
        <v>821651300</v>
      </c>
      <c r="D8" s="19">
        <v>821651300</v>
      </c>
      <c r="E8" s="19">
        <v>715000000</v>
      </c>
    </row>
    <row r="9" spans="1:5" ht="13.5">
      <c r="A9" s="17">
        <v>1.2</v>
      </c>
      <c r="B9" s="17" t="s">
        <v>10</v>
      </c>
      <c r="C9" s="19">
        <f>'[1]Balance Sheet'!$C$6</f>
        <v>266975969.89115837</v>
      </c>
      <c r="D9" s="19">
        <f>109082152+94815181.49+D45</f>
        <v>190689761.10000002</v>
      </c>
      <c r="E9" s="19">
        <v>241404412.79275167</v>
      </c>
    </row>
    <row r="10" spans="1:5" ht="13.5">
      <c r="A10" s="17">
        <v>1.3</v>
      </c>
      <c r="B10" s="17" t="s">
        <v>11</v>
      </c>
      <c r="C10" s="20">
        <v>0</v>
      </c>
      <c r="D10" s="20">
        <v>0</v>
      </c>
      <c r="E10" s="20">
        <v>0</v>
      </c>
    </row>
    <row r="11" spans="1:5" ht="13.5">
      <c r="A11" s="17">
        <v>1.4</v>
      </c>
      <c r="B11" s="17" t="s">
        <v>12</v>
      </c>
      <c r="C11" s="19">
        <f>'[1]Balance Sheet'!$C$8</f>
        <v>407164782.34</v>
      </c>
      <c r="D11" s="19">
        <v>176237869</v>
      </c>
      <c r="E11" s="19">
        <v>319332272.91</v>
      </c>
    </row>
    <row r="12" spans="1:5" ht="14.25">
      <c r="A12" s="17">
        <v>1.5</v>
      </c>
      <c r="B12" s="17" t="s">
        <v>13</v>
      </c>
      <c r="C12" s="24">
        <f>SUM(C13:C14)</f>
        <v>9327303910.599998</v>
      </c>
      <c r="D12" s="24">
        <f>SUM(D13:D14)</f>
        <v>9531878864.42</v>
      </c>
      <c r="E12" s="24">
        <f>SUM(E13:E14)</f>
        <v>8653029125.11</v>
      </c>
    </row>
    <row r="13" spans="1:5" ht="13.5">
      <c r="A13" s="17"/>
      <c r="B13" s="17" t="s">
        <v>14</v>
      </c>
      <c r="C13" s="19">
        <f>8896957937.31-27475.04</f>
        <v>8896930462.269999</v>
      </c>
      <c r="D13" s="19">
        <v>9147615793.9</v>
      </c>
      <c r="E13" s="19">
        <v>8309192746.81</v>
      </c>
    </row>
    <row r="14" spans="1:5" ht="13.5">
      <c r="A14" s="17"/>
      <c r="B14" s="17" t="s">
        <v>15</v>
      </c>
      <c r="C14" s="19">
        <v>430373448.33</v>
      </c>
      <c r="D14" s="19">
        <v>384263070.52</v>
      </c>
      <c r="E14" s="19">
        <v>343836378.3</v>
      </c>
    </row>
    <row r="15" spans="1:5" ht="13.5">
      <c r="A15" s="17">
        <v>1.6</v>
      </c>
      <c r="B15" s="17" t="s">
        <v>16</v>
      </c>
      <c r="C15" s="19">
        <f>'[1]Balance Sheet'!$C$12</f>
        <v>11825264.973044634</v>
      </c>
      <c r="D15" s="20">
        <v>0</v>
      </c>
      <c r="E15" s="20">
        <v>0</v>
      </c>
    </row>
    <row r="16" spans="1:5" ht="13.5">
      <c r="A16" s="17">
        <v>1.7</v>
      </c>
      <c r="B16" s="17" t="s">
        <v>17</v>
      </c>
      <c r="C16" s="19">
        <f>'[1]Balance Sheet'!$C$13+'[1]Balance Sheet'!$C$10+'[1]Balance Sheet'!$C$11</f>
        <v>108034729.36424093</v>
      </c>
      <c r="D16" s="19">
        <f>13110826.71+502558395.1+13465327.15+109924.95+51218199231.58-89238835.01-51218214004.99-281415431.35+59886910.76-4167500-672900.93+D43</f>
        <v>213621943.97000545</v>
      </c>
      <c r="E16" s="19">
        <v>97212057.2645689</v>
      </c>
    </row>
    <row r="17" spans="1:5" ht="14.25">
      <c r="A17" s="18">
        <v>2</v>
      </c>
      <c r="B17" s="18" t="s">
        <v>18</v>
      </c>
      <c r="C17" s="24">
        <f>SUM(C18:C24)</f>
        <v>10942955957.197767</v>
      </c>
      <c r="D17" s="24">
        <f>SUM(D18:D24)</f>
        <v>10934079738.495</v>
      </c>
      <c r="E17" s="24">
        <f>SUM(E18:E24)+0.01</f>
        <v>10025977866.844341</v>
      </c>
    </row>
    <row r="18" spans="1:5" ht="13.5">
      <c r="A18" s="17">
        <v>2.1</v>
      </c>
      <c r="B18" s="17" t="s">
        <v>19</v>
      </c>
      <c r="C18" s="19">
        <f>351147345.93+522254170.24</f>
        <v>873401516.1700001</v>
      </c>
      <c r="D18" s="19">
        <f>433236758.9+1283955001.27</f>
        <v>1717191760.17</v>
      </c>
      <c r="E18" s="19">
        <v>906663279.76</v>
      </c>
    </row>
    <row r="19" spans="1:5" ht="13.5">
      <c r="A19" s="17">
        <v>2.2</v>
      </c>
      <c r="B19" s="17" t="s">
        <v>20</v>
      </c>
      <c r="C19" s="19">
        <v>650000000</v>
      </c>
      <c r="D19" s="20">
        <v>0</v>
      </c>
      <c r="E19" s="19">
        <v>479841986.3</v>
      </c>
    </row>
    <row r="20" spans="1:5" ht="13.5">
      <c r="A20" s="17">
        <v>2.3</v>
      </c>
      <c r="B20" s="17" t="s">
        <v>21</v>
      </c>
      <c r="C20" s="19">
        <v>953229904.82</v>
      </c>
      <c r="D20" s="19">
        <v>1167673378.02</v>
      </c>
      <c r="E20" s="19">
        <v>1070217699.71</v>
      </c>
    </row>
    <row r="21" spans="1:5" ht="13.5">
      <c r="A21" s="17">
        <v>2.4</v>
      </c>
      <c r="B21" s="17" t="s">
        <v>22</v>
      </c>
      <c r="C21" s="19">
        <f>'[1]Balance Sheet'!$C$23</f>
        <v>8008051224.977768</v>
      </c>
      <c r="D21" s="19">
        <f>68736042.77+7694747877.05-281415431.35+752838.455-15464335.9</f>
        <v>7467356991.025001</v>
      </c>
      <c r="E21" s="19">
        <v>7153556871.7736</v>
      </c>
    </row>
    <row r="22" spans="1:5" ht="13.5">
      <c r="A22" s="17">
        <v>2.5</v>
      </c>
      <c r="B22" s="17" t="s">
        <v>23</v>
      </c>
      <c r="C22" s="19">
        <f>296518544.93-7705420.36</f>
        <v>288813124.57</v>
      </c>
      <c r="D22" s="19">
        <v>269352079.2</v>
      </c>
      <c r="E22" s="19">
        <v>213597266.86</v>
      </c>
    </row>
    <row r="23" spans="1:5" ht="13.5">
      <c r="A23" s="17">
        <v>2.6</v>
      </c>
      <c r="B23" s="17" t="s">
        <v>24</v>
      </c>
      <c r="C23" s="19">
        <f>7560000-4167500</f>
        <v>3392500</v>
      </c>
      <c r="D23" s="19">
        <f>7560000-4167500</f>
        <v>3392500</v>
      </c>
      <c r="E23" s="19">
        <v>12532612.749999998</v>
      </c>
    </row>
    <row r="24" spans="1:5" ht="13.5">
      <c r="A24" s="17">
        <v>2.7</v>
      </c>
      <c r="B24" s="17" t="s">
        <v>25</v>
      </c>
      <c r="C24" s="19">
        <f>'[1]Balance Sheet'!$C$26</f>
        <v>166067686.66</v>
      </c>
      <c r="D24" s="19">
        <f>410.91+65845387.73+3259347.49+313782383.06-89238835.01+15464335.9-D44</f>
        <v>309113030.08</v>
      </c>
      <c r="E24" s="19">
        <v>189568149.68073958</v>
      </c>
    </row>
    <row r="25" spans="1:5" ht="57">
      <c r="A25" s="14">
        <v>3</v>
      </c>
      <c r="B25" s="14" t="s">
        <v>26</v>
      </c>
      <c r="C25" s="15" t="s">
        <v>27</v>
      </c>
      <c r="D25" s="15" t="s">
        <v>6</v>
      </c>
      <c r="E25" s="16" t="s">
        <v>29</v>
      </c>
    </row>
    <row r="26" spans="1:5" ht="13.5">
      <c r="A26" s="17">
        <v>3.1</v>
      </c>
      <c r="B26" s="17" t="s">
        <v>30</v>
      </c>
      <c r="C26" s="19">
        <f>'[1]PL'!$C$6</f>
        <v>364893700.74000007</v>
      </c>
      <c r="D26" s="19">
        <f>157609597.1+672900.93</f>
        <v>158282498.03</v>
      </c>
      <c r="E26" s="19">
        <v>313970990.02</v>
      </c>
    </row>
    <row r="27" spans="1:5" ht="13.5">
      <c r="A27" s="17">
        <v>3.2</v>
      </c>
      <c r="B27" s="17" t="s">
        <v>31</v>
      </c>
      <c r="C27" s="19">
        <f>'[1]PL'!$C$7</f>
        <v>196235396.75999993</v>
      </c>
      <c r="D27" s="19">
        <v>100563878.60999998</v>
      </c>
      <c r="E27" s="19">
        <v>189930054.45000005</v>
      </c>
    </row>
    <row r="28" spans="1:5" ht="14.25">
      <c r="A28" s="17"/>
      <c r="B28" s="21" t="s">
        <v>32</v>
      </c>
      <c r="C28" s="24">
        <f>C26-C27</f>
        <v>168658303.98000014</v>
      </c>
      <c r="D28" s="24">
        <f>D26-D27</f>
        <v>57718619.42000002</v>
      </c>
      <c r="E28" s="24">
        <f>E26-E27</f>
        <v>124040935.56999993</v>
      </c>
    </row>
    <row r="29" spans="1:5" ht="13.5">
      <c r="A29" s="17">
        <v>3.3</v>
      </c>
      <c r="B29" s="17" t="s">
        <v>33</v>
      </c>
      <c r="C29" s="19">
        <v>14761820.06</v>
      </c>
      <c r="D29" s="19">
        <v>8318316.770000005</v>
      </c>
      <c r="E29" s="19">
        <v>16788069.31</v>
      </c>
    </row>
    <row r="30" spans="1:5" ht="13.5">
      <c r="A30" s="17">
        <v>3.4</v>
      </c>
      <c r="B30" s="17" t="s">
        <v>34</v>
      </c>
      <c r="C30" s="19">
        <v>14940370.69</v>
      </c>
      <c r="D30" s="19">
        <v>7698919.950000001</v>
      </c>
      <c r="E30" s="19">
        <v>12919238.89</v>
      </c>
    </row>
    <row r="31" spans="1:5" ht="13.5">
      <c r="A31" s="17">
        <v>3.5</v>
      </c>
      <c r="B31" s="17" t="s">
        <v>35</v>
      </c>
      <c r="C31" s="19">
        <v>17951989.28</v>
      </c>
      <c r="D31" s="19">
        <v>10052207.02</v>
      </c>
      <c r="E31" s="19">
        <v>11873394.92</v>
      </c>
    </row>
    <row r="32" spans="1:5" ht="14.25">
      <c r="A32" s="17"/>
      <c r="B32" s="21" t="s">
        <v>36</v>
      </c>
      <c r="C32" s="24">
        <f>C28+C29+C30+C31</f>
        <v>216312484.01000014</v>
      </c>
      <c r="D32" s="24">
        <f>D28+D29+D30+D31</f>
        <v>83788063.16000001</v>
      </c>
      <c r="E32" s="24">
        <f>E28+E29+E30+E31</f>
        <v>165621638.6899999</v>
      </c>
    </row>
    <row r="33" spans="1:5" ht="13.5">
      <c r="A33" s="17">
        <v>3.6</v>
      </c>
      <c r="B33" s="17" t="s">
        <v>37</v>
      </c>
      <c r="C33" s="19">
        <v>32901082.16</v>
      </c>
      <c r="D33" s="19">
        <v>17378263.72</v>
      </c>
      <c r="E33" s="19">
        <v>24552257.06</v>
      </c>
    </row>
    <row r="34" spans="1:5" ht="13.5">
      <c r="A34" s="17">
        <v>3.7</v>
      </c>
      <c r="B34" s="17" t="s">
        <v>38</v>
      </c>
      <c r="C34" s="19">
        <v>53545864.06</v>
      </c>
      <c r="D34" s="19">
        <f>26737669.69</f>
        <v>26737669.69</v>
      </c>
      <c r="E34" s="19">
        <v>34281030.38</v>
      </c>
    </row>
    <row r="35" spans="1:5" ht="14.25">
      <c r="A35" s="17"/>
      <c r="B35" s="21" t="s">
        <v>39</v>
      </c>
      <c r="C35" s="24">
        <f>C32-C33-C34</f>
        <v>129865537.79000014</v>
      </c>
      <c r="D35" s="24">
        <f>D32-D33-D34</f>
        <v>39672129.750000015</v>
      </c>
      <c r="E35" s="24">
        <f>E32-E33-E34</f>
        <v>106788351.24999991</v>
      </c>
    </row>
    <row r="36" spans="1:5" ht="13.5">
      <c r="A36" s="17">
        <v>3.8</v>
      </c>
      <c r="B36" s="17" t="s">
        <v>40</v>
      </c>
      <c r="C36" s="19">
        <f>-'[1]4.13'!N25</f>
        <v>18012896.8575</v>
      </c>
      <c r="D36" s="19">
        <f>53632540.59-752838.45</f>
        <v>52879702.14</v>
      </c>
      <c r="E36" s="19">
        <v>66160904.5729</v>
      </c>
    </row>
    <row r="37" spans="1:5" ht="14.25">
      <c r="A37" s="17"/>
      <c r="B37" s="21" t="s">
        <v>41</v>
      </c>
      <c r="C37" s="24">
        <f>C35-C36</f>
        <v>111852640.93250014</v>
      </c>
      <c r="D37" s="24">
        <f>D35-D36</f>
        <v>-13207572.389999986</v>
      </c>
      <c r="E37" s="24">
        <f>E35-E36</f>
        <v>40627446.67709991</v>
      </c>
    </row>
    <row r="38" spans="1:5" ht="13.5">
      <c r="A38" s="22">
        <v>3.9</v>
      </c>
      <c r="B38" s="17" t="s">
        <v>42</v>
      </c>
      <c r="C38" s="20">
        <v>0</v>
      </c>
      <c r="D38" s="20">
        <v>0</v>
      </c>
      <c r="E38" s="20">
        <v>0</v>
      </c>
    </row>
    <row r="39" spans="1:5" ht="13.5">
      <c r="A39" s="23">
        <v>3.1</v>
      </c>
      <c r="B39" s="17" t="s">
        <v>43</v>
      </c>
      <c r="C39" s="19">
        <f>'[1]4.13'!N24</f>
        <v>30043368.945274748</v>
      </c>
      <c r="D39" s="20">
        <v>0</v>
      </c>
      <c r="E39" s="20">
        <v>0</v>
      </c>
    </row>
    <row r="40" spans="1:5" ht="14.25">
      <c r="A40" s="17"/>
      <c r="B40" s="21" t="s">
        <v>44</v>
      </c>
      <c r="C40" s="24">
        <f>C37-C38+C39</f>
        <v>141896009.8777749</v>
      </c>
      <c r="D40" s="24">
        <f>D37-D38+D39</f>
        <v>-13207572.389999986</v>
      </c>
      <c r="E40" s="24">
        <f>E37+E38+E39</f>
        <v>40627446.67709991</v>
      </c>
    </row>
    <row r="41" spans="1:5" ht="13.5">
      <c r="A41" s="17">
        <v>3.11</v>
      </c>
      <c r="B41" s="17" t="s">
        <v>45</v>
      </c>
      <c r="C41" s="20">
        <v>0</v>
      </c>
      <c r="D41" s="20">
        <v>0</v>
      </c>
      <c r="E41" s="27">
        <v>21255.19</v>
      </c>
    </row>
    <row r="42" spans="1:5" ht="14.25">
      <c r="A42" s="17"/>
      <c r="B42" s="21" t="s">
        <v>46</v>
      </c>
      <c r="C42" s="24">
        <f>C40+C41</f>
        <v>141896009.8777749</v>
      </c>
      <c r="D42" s="24">
        <f>D40+D41</f>
        <v>-13207572.389999986</v>
      </c>
      <c r="E42" s="24">
        <f>E40+E41</f>
        <v>40648701.86709991</v>
      </c>
    </row>
    <row r="43" spans="1:5" ht="13.5">
      <c r="A43" s="17">
        <v>3.12</v>
      </c>
      <c r="B43" s="17" t="s">
        <v>47</v>
      </c>
      <c r="C43" s="19">
        <f>C42/11</f>
        <v>12899637.2616159</v>
      </c>
      <c r="D43" s="19"/>
      <c r="E43" s="19">
        <f>E42/11</f>
        <v>3695336.5333727193</v>
      </c>
    </row>
    <row r="44" spans="1:5" ht="13.5">
      <c r="A44" s="17">
        <v>3.13</v>
      </c>
      <c r="B44" s="17" t="s">
        <v>48</v>
      </c>
      <c r="C44" s="19">
        <f>(C42-C43)*0.315</f>
        <v>40633857.37409008</v>
      </c>
      <c r="D44" s="19"/>
      <c r="E44" s="19">
        <f>(E42-E43)*0.315</f>
        <v>11640310.080124065</v>
      </c>
    </row>
    <row r="45" spans="1:5" ht="14.25">
      <c r="A45" s="17"/>
      <c r="B45" s="21" t="s">
        <v>49</v>
      </c>
      <c r="C45" s="24">
        <f>C42-C43-C44</f>
        <v>88362515.24206892</v>
      </c>
      <c r="D45" s="24">
        <f>D42-D43-D44</f>
        <v>-13207572.389999986</v>
      </c>
      <c r="E45" s="24">
        <f>E42-E43-E44</f>
        <v>25313055.253603123</v>
      </c>
    </row>
    <row r="46" spans="1:5" ht="57">
      <c r="A46" s="14">
        <v>4</v>
      </c>
      <c r="B46" s="14" t="s">
        <v>50</v>
      </c>
      <c r="C46" s="15" t="s">
        <v>51</v>
      </c>
      <c r="D46" s="15" t="s">
        <v>51</v>
      </c>
      <c r="E46" s="16" t="s">
        <v>53</v>
      </c>
    </row>
    <row r="47" spans="1:5" ht="13.5">
      <c r="A47" s="17">
        <v>4.1</v>
      </c>
      <c r="B47" s="17" t="s">
        <v>54</v>
      </c>
      <c r="C47" s="20">
        <v>11.78</v>
      </c>
      <c r="D47" s="20">
        <v>11.61</v>
      </c>
      <c r="E47" s="20">
        <v>11.79</v>
      </c>
    </row>
    <row r="48" spans="1:5" ht="13.5">
      <c r="A48" s="17">
        <v>4.2</v>
      </c>
      <c r="B48" s="17" t="s">
        <v>55</v>
      </c>
      <c r="C48" s="20">
        <f>'[1]4.13'!L14</f>
        <v>1.6359036328705958</v>
      </c>
      <c r="D48" s="20">
        <v>3.52</v>
      </c>
      <c r="E48" s="20">
        <v>0.62</v>
      </c>
    </row>
    <row r="49" spans="1:5" ht="13.5">
      <c r="A49" s="17">
        <v>4.3</v>
      </c>
      <c r="B49" s="17" t="s">
        <v>56</v>
      </c>
      <c r="C49" s="20">
        <f>'[1]4.13'!M13</f>
        <v>132.9318343250323</v>
      </c>
      <c r="D49" s="20">
        <v>102.94</v>
      </c>
      <c r="E49" s="20">
        <v>321.05</v>
      </c>
    </row>
    <row r="50" spans="1:5" ht="12.75" hidden="1">
      <c r="A50" s="2"/>
      <c r="B50" s="2"/>
      <c r="C50" s="3"/>
      <c r="D50" s="3"/>
      <c r="E50" s="3"/>
    </row>
    <row r="51" spans="1:5" ht="12.75" hidden="1">
      <c r="A51" s="2"/>
      <c r="B51" s="4"/>
      <c r="C51" s="3"/>
      <c r="D51" s="3"/>
      <c r="E51" s="3"/>
    </row>
    <row r="52" spans="1:5" ht="12.75" hidden="1">
      <c r="A52" s="2"/>
      <c r="B52" s="2"/>
      <c r="C52" s="3"/>
      <c r="D52" s="3"/>
      <c r="E52" s="3"/>
    </row>
    <row r="53" spans="1:5" ht="12.75" hidden="1">
      <c r="A53" s="2"/>
      <c r="B53" s="2"/>
      <c r="C53" s="3"/>
      <c r="D53" s="3"/>
      <c r="E53" s="3"/>
    </row>
    <row r="54" spans="1:5" ht="12.75" hidden="1">
      <c r="A54" s="2"/>
      <c r="B54" s="2"/>
      <c r="C54" s="3"/>
      <c r="D54" s="3"/>
      <c r="E54" s="3"/>
    </row>
    <row r="55" spans="1:5" ht="12.75" hidden="1">
      <c r="A55" s="2"/>
      <c r="B55" s="2"/>
      <c r="C55" s="3"/>
      <c r="D55" s="3"/>
      <c r="E55" s="3"/>
    </row>
    <row r="56" spans="1:5" ht="23.25" customHeight="1">
      <c r="A56" s="33" t="s">
        <v>58</v>
      </c>
      <c r="B56" s="33"/>
      <c r="C56" s="33"/>
      <c r="D56" s="33"/>
      <c r="E56" s="33"/>
    </row>
    <row r="57" spans="1:5" ht="12.75">
      <c r="A57" s="6"/>
      <c r="B57" s="7"/>
      <c r="C57" s="32"/>
      <c r="D57" s="32"/>
      <c r="E57" s="6"/>
    </row>
    <row r="58" spans="1:5" ht="12.75">
      <c r="A58" s="30"/>
      <c r="B58" s="30"/>
      <c r="C58" s="31"/>
      <c r="D58" s="31"/>
      <c r="E58" s="8"/>
    </row>
    <row r="59" spans="1:5" ht="12.75">
      <c r="A59" s="30"/>
      <c r="B59" s="30"/>
      <c r="C59" s="31"/>
      <c r="D59" s="31"/>
      <c r="E59" s="8"/>
    </row>
    <row r="60" spans="1:5" ht="12.75">
      <c r="A60" s="30"/>
      <c r="B60" s="30"/>
      <c r="C60" s="31"/>
      <c r="D60" s="31"/>
      <c r="E60" s="8"/>
    </row>
    <row r="61" spans="1:5" ht="12.75">
      <c r="A61" s="2"/>
      <c r="B61" s="2"/>
      <c r="C61" s="3"/>
      <c r="D61" s="3"/>
      <c r="E61" s="3"/>
    </row>
    <row r="62" spans="1:5" ht="12.75">
      <c r="A62" s="2"/>
      <c r="B62" s="2"/>
      <c r="C62" s="3"/>
      <c r="D62" s="3"/>
      <c r="E62" s="3"/>
    </row>
    <row r="63" spans="1:5" ht="12.75">
      <c r="A63" s="2"/>
      <c r="B63" s="2"/>
      <c r="C63" s="3"/>
      <c r="D63" s="3"/>
      <c r="E63" s="9"/>
    </row>
    <row r="64" spans="1:5" ht="12.75">
      <c r="A64" s="2"/>
      <c r="B64" s="2"/>
      <c r="C64" s="3"/>
      <c r="D64" s="3"/>
      <c r="E64" s="3"/>
    </row>
    <row r="65" spans="1:5" ht="12.75">
      <c r="A65" s="2"/>
      <c r="B65" s="2"/>
      <c r="C65" s="3"/>
      <c r="D65" s="3"/>
      <c r="E65" s="3"/>
    </row>
    <row r="66" spans="1:5" ht="12.75">
      <c r="A66" s="2"/>
      <c r="B66" s="2"/>
      <c r="C66" s="3"/>
      <c r="D66" s="3"/>
      <c r="E66" s="3"/>
    </row>
    <row r="67" spans="1:5" ht="12.75">
      <c r="A67" s="2"/>
      <c r="B67" s="2"/>
      <c r="C67" s="3"/>
      <c r="E67" s="3"/>
    </row>
    <row r="68" spans="1:5" ht="12.75">
      <c r="A68" s="2"/>
      <c r="B68" s="2"/>
      <c r="C68" s="3"/>
      <c r="E68" s="3"/>
    </row>
    <row r="69" spans="1:5" ht="12.75">
      <c r="A69" s="2"/>
      <c r="B69" s="2"/>
      <c r="C69" s="3"/>
      <c r="E69" s="3"/>
    </row>
    <row r="70" spans="1:5" ht="12.75">
      <c r="A70" s="2"/>
      <c r="B70" s="2"/>
      <c r="C70" s="3"/>
      <c r="E70" s="3"/>
    </row>
    <row r="71" spans="1:5" ht="12.75">
      <c r="A71" s="2"/>
      <c r="B71" s="2"/>
      <c r="C71" s="3"/>
      <c r="E71" s="3"/>
    </row>
    <row r="72" spans="1:5" ht="12.75">
      <c r="A72" s="2"/>
      <c r="B72" s="2"/>
      <c r="C72" s="3"/>
      <c r="E72" s="3"/>
    </row>
    <row r="73" spans="1:5" ht="12.75">
      <c r="A73" s="2"/>
      <c r="B73" s="2"/>
      <c r="C73" s="3"/>
      <c r="E73" s="3"/>
    </row>
    <row r="74" spans="1:5" ht="12.75">
      <c r="A74" s="2"/>
      <c r="B74" s="2"/>
      <c r="C74" s="3"/>
      <c r="E74" s="3"/>
    </row>
    <row r="75" spans="1:5" ht="12.75">
      <c r="A75" s="2"/>
      <c r="B75" s="2"/>
      <c r="C75" s="3"/>
      <c r="E75" s="3"/>
    </row>
    <row r="76" spans="1:5" ht="12.75">
      <c r="A76" s="2"/>
      <c r="B76" s="2"/>
      <c r="C76" s="3"/>
      <c r="E76" s="3"/>
    </row>
    <row r="77" spans="1:5" ht="12.75">
      <c r="A77" s="2"/>
      <c r="B77" s="2"/>
      <c r="C77" s="3"/>
      <c r="E77" s="3"/>
    </row>
    <row r="78" spans="1:5" ht="12.75">
      <c r="A78" s="2"/>
      <c r="B78" s="2"/>
      <c r="C78" s="3"/>
      <c r="E78" s="3"/>
    </row>
    <row r="79" spans="1:5" ht="12.75">
      <c r="A79" s="2"/>
      <c r="B79" s="2"/>
      <c r="C79" s="3"/>
      <c r="E79" s="3"/>
    </row>
    <row r="80" spans="1:5" ht="12.75">
      <c r="A80" s="2"/>
      <c r="B80" s="2"/>
      <c r="C80" s="3"/>
      <c r="E80" s="3"/>
    </row>
    <row r="81" spans="1:5" ht="12.75">
      <c r="A81" s="2"/>
      <c r="B81" s="2"/>
      <c r="C81" s="3"/>
      <c r="E81" s="3"/>
    </row>
    <row r="82" spans="1:5" ht="12.75">
      <c r="A82" s="2"/>
      <c r="B82" s="2"/>
      <c r="C82" s="3"/>
      <c r="E82" s="3"/>
    </row>
    <row r="83" spans="1:5" ht="12.75">
      <c r="A83" s="2"/>
      <c r="B83" s="2"/>
      <c r="C83" s="3"/>
      <c r="E83" s="3"/>
    </row>
    <row r="84" spans="1:5" ht="12.75">
      <c r="A84" s="2"/>
      <c r="B84" s="2"/>
      <c r="C84" s="3"/>
      <c r="E84" s="3"/>
    </row>
    <row r="85" spans="1:5" ht="12.75">
      <c r="A85" s="2"/>
      <c r="B85" s="2"/>
      <c r="C85" s="3"/>
      <c r="E85" s="3"/>
    </row>
    <row r="86" spans="1:5" ht="12.75">
      <c r="A86" s="2"/>
      <c r="B86" s="2"/>
      <c r="C86" s="3"/>
      <c r="E86" s="3"/>
    </row>
    <row r="87" spans="1:5" ht="12.75">
      <c r="A87" s="2"/>
      <c r="B87" s="2"/>
      <c r="C87" s="3"/>
      <c r="E87" s="3"/>
    </row>
    <row r="88" spans="1:5" ht="12.75">
      <c r="A88" s="2"/>
      <c r="B88" s="2"/>
      <c r="C88" s="3"/>
      <c r="E88" s="3"/>
    </row>
    <row r="89" spans="1:5" ht="12.75">
      <c r="A89" s="2"/>
      <c r="B89" s="2"/>
      <c r="C89" s="3"/>
      <c r="E89" s="3"/>
    </row>
    <row r="90" spans="1:5" ht="12.75">
      <c r="A90" s="2"/>
      <c r="B90" s="2"/>
      <c r="C90" s="3"/>
      <c r="E90" s="3"/>
    </row>
    <row r="91" spans="1:5" ht="12.75">
      <c r="A91" s="2"/>
      <c r="B91" s="2"/>
      <c r="C91" s="3"/>
      <c r="E91" s="3"/>
    </row>
    <row r="92" spans="1:5" ht="12.75">
      <c r="A92" s="2"/>
      <c r="B92" s="2"/>
      <c r="C92" s="3"/>
      <c r="E92" s="3"/>
    </row>
    <row r="93" spans="1:5" ht="12.75">
      <c r="A93" s="2"/>
      <c r="B93" s="2"/>
      <c r="C93" s="3"/>
      <c r="E93" s="3"/>
    </row>
    <row r="94" spans="1:5" ht="12.75">
      <c r="A94" s="2"/>
      <c r="B94" s="2"/>
      <c r="C94" s="3"/>
      <c r="E94" s="3"/>
    </row>
    <row r="95" spans="1:5" ht="12.75">
      <c r="A95" s="2"/>
      <c r="B95" s="2"/>
      <c r="C95" s="3"/>
      <c r="E95" s="3"/>
    </row>
    <row r="96" spans="1:5" ht="12.75">
      <c r="A96" s="2"/>
      <c r="B96" s="2"/>
      <c r="C96" s="3"/>
      <c r="E96" s="3"/>
    </row>
    <row r="97" spans="1:5" ht="12.75">
      <c r="A97" s="2"/>
      <c r="B97" s="2"/>
      <c r="C97" s="3"/>
      <c r="E97" s="3"/>
    </row>
    <row r="98" spans="1:5" ht="12.75">
      <c r="A98" s="2"/>
      <c r="B98" s="2"/>
      <c r="C98" s="3"/>
      <c r="E98" s="3"/>
    </row>
  </sheetData>
  <sheetProtection/>
  <mergeCells count="10">
    <mergeCell ref="A3:E3"/>
    <mergeCell ref="A4:E4"/>
    <mergeCell ref="A60:B60"/>
    <mergeCell ref="C60:D60"/>
    <mergeCell ref="C57:D57"/>
    <mergeCell ref="A58:B58"/>
    <mergeCell ref="C58:D58"/>
    <mergeCell ref="A59:B59"/>
    <mergeCell ref="C59:D59"/>
    <mergeCell ref="A56:E56"/>
  </mergeCells>
  <printOptions horizontalCentered="1"/>
  <pageMargins left="0.12" right="0.11" top="0.17" bottom="0.2" header="0.12" footer="0.24"/>
  <pageSetup horizontalDpi="180" verticalDpi="18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mbl</dc:creator>
  <cp:keywords/>
  <dc:description/>
  <cp:lastModifiedBy>Govind</cp:lastModifiedBy>
  <dcterms:created xsi:type="dcterms:W3CDTF">2007-10-31T09:56:09Z</dcterms:created>
  <dcterms:modified xsi:type="dcterms:W3CDTF">2014-03-17T11:45:52Z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